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miller\Downloads\"/>
    </mc:Choice>
  </mc:AlternateContent>
  <xr:revisionPtr revIDLastSave="0" documentId="8_{88AF6E4D-6A76-42B5-A5AD-B9D0E66BA1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0" i="1" l="1"/>
  <c r="H39" i="1"/>
  <c r="H38" i="1"/>
  <c r="H10" i="1"/>
  <c r="H66" i="1"/>
  <c r="H63" i="1"/>
  <c r="H65" i="1"/>
  <c r="H64" i="1"/>
  <c r="H62" i="1"/>
  <c r="H61" i="1"/>
  <c r="H57" i="1"/>
  <c r="H60" i="1"/>
  <c r="H59" i="1"/>
  <c r="H58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1" i="1"/>
  <c r="H12" i="1"/>
  <c r="H8" i="1"/>
  <c r="H7" i="1"/>
  <c r="H6" i="1"/>
  <c r="H5" i="1"/>
  <c r="H9" i="1"/>
  <c r="H69" i="1" l="1"/>
  <c r="H72" i="1" s="1"/>
</calcChain>
</file>

<file path=xl/sharedStrings.xml><?xml version="1.0" encoding="utf-8"?>
<sst xmlns="http://schemas.openxmlformats.org/spreadsheetml/2006/main" count="78" uniqueCount="47">
  <si>
    <t xml:space="preserve">Fixture </t>
  </si>
  <si>
    <t>Bathtub (including shower head)</t>
  </si>
  <si>
    <t>Subtotal</t>
  </si>
  <si>
    <t>Private     &lt;13</t>
  </si>
  <si>
    <t>Public     &lt;13</t>
  </si>
  <si>
    <t>Bedpan washer and sterilizer</t>
  </si>
  <si>
    <t>Dental units (cuspidors)</t>
  </si>
  <si>
    <t>Drinking fountain per head</t>
  </si>
  <si>
    <t>Dishwasher, under-counter type</t>
  </si>
  <si>
    <t>Disposal, commercial type</t>
  </si>
  <si>
    <t>Laundry, commercial (per lb. cap.)</t>
  </si>
  <si>
    <t>Laundry, self-service (per lb. cap)</t>
  </si>
  <si>
    <t>Lavatory</t>
  </si>
  <si>
    <t>Sink, wash or bar</t>
  </si>
  <si>
    <t>Shower (each head)</t>
  </si>
  <si>
    <t>Water closet</t>
  </si>
  <si>
    <t>Private   &gt;16 hours</t>
  </si>
  <si>
    <t>Weighted Fixture Unit Work Sheet</t>
  </si>
  <si>
    <t>Floor drain/Floor sink</t>
  </si>
  <si>
    <t>Total Weighted Fixture units</t>
  </si>
  <si>
    <t>Bidet</t>
  </si>
  <si>
    <t>Car Wash (per stall</t>
  </si>
  <si>
    <t>Car Wash (non-stall per acre-foot of water rights dedicated to the facility)</t>
  </si>
  <si>
    <t>Dishwasher (conveyor, commercial glass washer, etc)</t>
  </si>
  <si>
    <t>Food-scrapping system, commercial</t>
  </si>
  <si>
    <t>Receptor, indirect waste (trap up to 2 inches)</t>
  </si>
  <si>
    <t>Receptor, indirect waste (trap over 2 inches)</t>
  </si>
  <si>
    <t>Recreational vehicle dump station</t>
  </si>
  <si>
    <t>Recreational vehicle park (per wet space)</t>
  </si>
  <si>
    <t>Sink, clinical, flushing rim</t>
  </si>
  <si>
    <t>Trench drain</t>
  </si>
  <si>
    <t>Urinal, trough (per 2 feet) valve controlled</t>
  </si>
  <si>
    <t>Urinal, individual valve controlled</t>
  </si>
  <si>
    <t>Waterfountain</t>
  </si>
  <si>
    <t>Waterless urinal</t>
  </si>
  <si>
    <t>Wok</t>
  </si>
  <si>
    <t>other</t>
  </si>
  <si>
    <t>Private           13-16 hours</t>
  </si>
  <si>
    <t>Public            13-16 hours</t>
  </si>
  <si>
    <t xml:space="preserve"> Public      &gt;16 hour</t>
  </si>
  <si>
    <t>enter number of fixture units utilizing a recycle program in the box to the right</t>
  </si>
  <si>
    <t xml:space="preserve">Adjusted for Recycle total </t>
  </si>
  <si>
    <t>Laundry tub or washing machine-residential</t>
  </si>
  <si>
    <r>
      <t>Sink:</t>
    </r>
    <r>
      <rPr>
        <b/>
        <i/>
        <sz val="11"/>
        <rFont val="Calibri"/>
        <family val="2"/>
        <scheme val="minor"/>
      </rPr>
      <t xml:space="preserve"> kitchen</t>
    </r>
    <r>
      <rPr>
        <sz val="11"/>
        <rFont val="Calibri"/>
        <family val="2"/>
        <scheme val="minor"/>
      </rPr>
      <t>, service or mop basin</t>
    </r>
  </si>
  <si>
    <t xml:space="preserve">Site Address  </t>
  </si>
  <si>
    <t>Permit #</t>
  </si>
  <si>
    <t>removed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</si>
</sst>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0.24994659260841701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4" fillId="0" borderId="0" xfId="0" applyFont="1" applyProtection="1"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2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 applyProtection="1">
      <alignment horizontal="left" wrapText="1"/>
      <protection locked="0"/>
    </xf>
    <xf numFmtId="0" fontId="4" fillId="0" borderId="15" xfId="0" applyFont="1" applyBorder="1" applyProtection="1">
      <protection locked="0"/>
    </xf>
    <xf numFmtId="2" fontId="2" fillId="0" borderId="15" xfId="0" applyNumberFormat="1" applyFont="1" applyBorder="1" applyAlignment="1">
      <alignment horizontal="center"/>
    </xf>
    <xf numFmtId="0" fontId="3" fillId="0" borderId="0" xfId="0" applyFont="1" applyProtection="1">
      <protection locked="0"/>
    </xf>
    <xf numFmtId="0" fontId="4" fillId="0" borderId="0" xfId="0" applyFont="1"/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5" fillId="0" borderId="7" xfId="0" applyFont="1" applyBorder="1" applyProtection="1"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/>
      <protection locked="0"/>
    </xf>
    <xf numFmtId="2" fontId="5" fillId="0" borderId="7" xfId="0" applyNumberFormat="1" applyFont="1" applyBorder="1" applyAlignment="1">
      <alignment horizontal="center"/>
    </xf>
    <xf numFmtId="0" fontId="5" fillId="0" borderId="0" xfId="0" applyFont="1" applyProtection="1">
      <protection locked="0"/>
    </xf>
    <xf numFmtId="0" fontId="5" fillId="3" borderId="0" xfId="0" applyFont="1" applyFill="1" applyProtection="1">
      <protection locked="0"/>
    </xf>
    <xf numFmtId="0" fontId="5" fillId="0" borderId="7" xfId="0" applyFont="1" applyBorder="1" applyAlignment="1" applyProtection="1">
      <alignment horizontal="left" wrapText="1"/>
      <protection locked="0"/>
    </xf>
    <xf numFmtId="0" fontId="5" fillId="0" borderId="3" xfId="0" applyFont="1" applyBorder="1" applyAlignment="1">
      <alignment horizontal="center"/>
    </xf>
    <xf numFmtId="0" fontId="5" fillId="0" borderId="6" xfId="0" applyFont="1" applyBorder="1" applyProtection="1"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5" xfId="0" applyFont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 applyProtection="1">
      <alignment horizontal="left"/>
      <protection locked="0"/>
    </xf>
    <xf numFmtId="2" fontId="4" fillId="0" borderId="1" xfId="0" applyNumberFormat="1" applyFont="1" applyBorder="1" applyAlignment="1" applyProtection="1">
      <alignment horizontal="center"/>
      <protection locked="0"/>
    </xf>
    <xf numFmtId="2" fontId="2" fillId="0" borderId="0" xfId="0" applyNumberFormat="1" applyFont="1" applyAlignment="1" applyProtection="1">
      <alignment horizontal="center"/>
      <protection locked="0"/>
    </xf>
    <xf numFmtId="2" fontId="4" fillId="0" borderId="0" xfId="0" applyNumberFormat="1" applyFont="1" applyAlignment="1" applyProtection="1">
      <alignment horizontal="center"/>
      <protection locked="0"/>
    </xf>
    <xf numFmtId="2" fontId="5" fillId="0" borderId="10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16" xfId="0" applyFont="1" applyBorder="1" applyAlignment="1">
      <alignment horizontal="center"/>
    </xf>
    <xf numFmtId="0" fontId="5" fillId="4" borderId="7" xfId="0" applyFont="1" applyFill="1" applyBorder="1" applyAlignment="1" applyProtection="1">
      <alignment horizontal="right"/>
      <protection locked="0"/>
    </xf>
    <xf numFmtId="0" fontId="5" fillId="4" borderId="3" xfId="0" applyFont="1" applyFill="1" applyBorder="1" applyAlignment="1" applyProtection="1">
      <alignment horizontal="center"/>
      <protection locked="0"/>
    </xf>
    <xf numFmtId="0" fontId="5" fillId="4" borderId="4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 applyProtection="1">
      <alignment horizontal="center"/>
      <protection locked="0"/>
    </xf>
    <xf numFmtId="0" fontId="4" fillId="4" borderId="7" xfId="0" applyFont="1" applyFill="1" applyBorder="1" applyAlignment="1" applyProtection="1">
      <alignment horizontal="right"/>
      <protection locked="0"/>
    </xf>
    <xf numFmtId="0" fontId="4" fillId="4" borderId="3" xfId="0" applyFont="1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horizontal="center"/>
      <protection locked="0"/>
    </xf>
    <xf numFmtId="0" fontId="5" fillId="4" borderId="10" xfId="0" applyFont="1" applyFill="1" applyBorder="1" applyAlignment="1" applyProtection="1">
      <alignment horizontal="right"/>
      <protection locked="0"/>
    </xf>
    <xf numFmtId="0" fontId="5" fillId="4" borderId="8" xfId="0" applyFont="1" applyFill="1" applyBorder="1" applyAlignment="1" applyProtection="1">
      <alignment horizontal="center"/>
      <protection locked="0"/>
    </xf>
    <xf numFmtId="0" fontId="5" fillId="4" borderId="9" xfId="0" applyFont="1" applyFill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Protection="1">
      <protection locked="0"/>
    </xf>
    <xf numFmtId="0" fontId="2" fillId="0" borderId="12" xfId="0" applyFont="1" applyBorder="1" applyAlignment="1" applyProtection="1">
      <alignment horizontal="left" vertical="center"/>
      <protection locked="0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6" fillId="0" borderId="4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2" fillId="0" borderId="15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CCFF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2"/>
  <sheetViews>
    <sheetView tabSelected="1" workbookViewId="0">
      <pane ySplit="4" topLeftCell="A5" activePane="bottomLeft" state="frozen"/>
      <selection pane="bottomLeft" activeCell="L62" sqref="L62"/>
    </sheetView>
  </sheetViews>
  <sheetFormatPr defaultColWidth="8.85546875" defaultRowHeight="12.75" x14ac:dyDescent="0.2"/>
  <cols>
    <col min="1" max="1" width="32.42578125" style="1" customWidth="1"/>
    <col min="2" max="2" width="7.5703125" style="1" customWidth="1"/>
    <col min="3" max="3" width="7.7109375" style="1" customWidth="1"/>
    <col min="4" max="4" width="11" style="1" customWidth="1"/>
    <col min="5" max="5" width="11.28515625" style="1" customWidth="1"/>
    <col min="6" max="6" width="9.7109375" style="1" customWidth="1"/>
    <col min="7" max="7" width="9" style="1" customWidth="1"/>
    <col min="8" max="8" width="9.28515625" style="29" bestFit="1" customWidth="1"/>
    <col min="9" max="16384" width="8.85546875" style="1"/>
  </cols>
  <sheetData>
    <row r="1" spans="1:21" ht="25.15" customHeight="1" thickBot="1" x14ac:dyDescent="0.25">
      <c r="A1" s="46" t="s">
        <v>17</v>
      </c>
      <c r="B1" s="47"/>
      <c r="C1" s="47"/>
      <c r="D1" s="47"/>
      <c r="E1" s="48"/>
      <c r="F1" s="48"/>
      <c r="G1" s="48"/>
      <c r="H1" s="49"/>
    </row>
    <row r="2" spans="1:21" ht="21" customHeight="1" thickTop="1" thickBot="1" x14ac:dyDescent="0.25">
      <c r="A2" s="50" t="s">
        <v>45</v>
      </c>
      <c r="B2" s="51"/>
      <c r="C2" s="51"/>
      <c r="D2" s="51"/>
      <c r="E2" s="51"/>
      <c r="F2" s="51"/>
      <c r="G2" s="51"/>
      <c r="H2" s="52"/>
    </row>
    <row r="3" spans="1:21" ht="21.6" customHeight="1" thickTop="1" thickBot="1" x14ac:dyDescent="0.25">
      <c r="A3" s="50" t="s">
        <v>44</v>
      </c>
      <c r="B3" s="51"/>
      <c r="C3" s="51"/>
      <c r="D3" s="51"/>
      <c r="E3" s="51"/>
      <c r="F3" s="51"/>
      <c r="G3" s="51"/>
      <c r="H3" s="52"/>
    </row>
    <row r="4" spans="1:21" ht="34.5" customHeight="1" thickTop="1" thickBot="1" x14ac:dyDescent="0.3">
      <c r="A4" s="2" t="s">
        <v>0</v>
      </c>
      <c r="B4" s="3" t="s">
        <v>3</v>
      </c>
      <c r="C4" s="3" t="s">
        <v>4</v>
      </c>
      <c r="D4" s="3" t="s">
        <v>37</v>
      </c>
      <c r="E4" s="3" t="s">
        <v>38</v>
      </c>
      <c r="F4" s="3" t="s">
        <v>16</v>
      </c>
      <c r="G4" s="3" t="s">
        <v>39</v>
      </c>
      <c r="H4" s="27" t="s">
        <v>2</v>
      </c>
    </row>
    <row r="5" spans="1:21" s="17" customFormat="1" ht="15.75" thickTop="1" x14ac:dyDescent="0.25">
      <c r="A5" s="21" t="s">
        <v>1</v>
      </c>
      <c r="B5" s="22"/>
      <c r="C5" s="23"/>
      <c r="D5" s="22"/>
      <c r="E5" s="23"/>
      <c r="F5" s="22"/>
      <c r="G5" s="23"/>
      <c r="H5" s="24">
        <f>B5*2.5+D5*3.75+F5*5</f>
        <v>0</v>
      </c>
    </row>
    <row r="6" spans="1:21" s="18" customFormat="1" ht="15" x14ac:dyDescent="0.25">
      <c r="A6" s="33" t="s">
        <v>46</v>
      </c>
      <c r="B6" s="34"/>
      <c r="C6" s="35"/>
      <c r="D6" s="34"/>
      <c r="E6" s="35"/>
      <c r="F6" s="34"/>
      <c r="G6" s="35"/>
      <c r="H6" s="16">
        <f>-(B6*2.5+D6*3.75+F6*5)</f>
        <v>0</v>
      </c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s="17" customFormat="1" ht="15" x14ac:dyDescent="0.25">
      <c r="A7" s="13" t="s">
        <v>5</v>
      </c>
      <c r="B7" s="14"/>
      <c r="C7" s="25"/>
      <c r="D7" s="14"/>
      <c r="E7" s="25"/>
      <c r="F7" s="14"/>
      <c r="G7" s="25"/>
      <c r="H7" s="16">
        <f>B7*3+D7*4.5+F7*6+C7*5+E7*7.5+G7*10</f>
        <v>0</v>
      </c>
    </row>
    <row r="8" spans="1:21" s="17" customFormat="1" ht="15" x14ac:dyDescent="0.25">
      <c r="A8" s="33" t="s">
        <v>46</v>
      </c>
      <c r="B8" s="34"/>
      <c r="C8" s="35"/>
      <c r="D8" s="34"/>
      <c r="E8" s="35"/>
      <c r="F8" s="34"/>
      <c r="G8" s="35"/>
      <c r="H8" s="16">
        <f>-(B8*3+D8*4.5+F8*6+C8*5+E8*7.5+G8*10)</f>
        <v>0</v>
      </c>
    </row>
    <row r="9" spans="1:21" s="17" customFormat="1" ht="15" x14ac:dyDescent="0.25">
      <c r="A9" s="13" t="s">
        <v>20</v>
      </c>
      <c r="B9" s="14"/>
      <c r="C9" s="25"/>
      <c r="D9" s="14"/>
      <c r="E9" s="25"/>
      <c r="F9" s="14"/>
      <c r="G9" s="25"/>
      <c r="H9" s="16">
        <f>B9*2+D9*3+F9*4</f>
        <v>0</v>
      </c>
    </row>
    <row r="10" spans="1:21" s="17" customFormat="1" ht="15" x14ac:dyDescent="0.25">
      <c r="A10" s="33" t="s">
        <v>46</v>
      </c>
      <c r="B10" s="34"/>
      <c r="C10" s="35"/>
      <c r="D10" s="34"/>
      <c r="E10" s="35"/>
      <c r="F10" s="34"/>
      <c r="G10" s="35"/>
      <c r="H10" s="16">
        <f>-(B10*2+D10*3+F10*4)</f>
        <v>0</v>
      </c>
    </row>
    <row r="11" spans="1:21" s="17" customFormat="1" ht="15" x14ac:dyDescent="0.25">
      <c r="A11" s="26" t="s">
        <v>21</v>
      </c>
      <c r="B11" s="14"/>
      <c r="C11" s="25"/>
      <c r="D11" s="14"/>
      <c r="E11" s="25"/>
      <c r="F11" s="14"/>
      <c r="G11" s="25"/>
      <c r="H11" s="16">
        <f>B11*12+D11*18+F11*24+C11*28+E11*42+G11*56</f>
        <v>0</v>
      </c>
    </row>
    <row r="12" spans="1:21" s="17" customFormat="1" ht="15" x14ac:dyDescent="0.25">
      <c r="A12" s="33" t="s">
        <v>46</v>
      </c>
      <c r="B12" s="34"/>
      <c r="C12" s="35"/>
      <c r="D12" s="34"/>
      <c r="E12" s="35"/>
      <c r="F12" s="34"/>
      <c r="G12" s="35"/>
      <c r="H12" s="16">
        <f>-(B12*12+D12*18+F12*24+C12*28+E12*42+G12*56)</f>
        <v>0</v>
      </c>
    </row>
    <row r="13" spans="1:21" s="17" customFormat="1" ht="26.25" customHeight="1" x14ac:dyDescent="0.25">
      <c r="A13" s="5" t="s">
        <v>22</v>
      </c>
      <c r="B13" s="14"/>
      <c r="C13" s="25"/>
      <c r="D13" s="14"/>
      <c r="E13" s="25"/>
      <c r="F13" s="14"/>
      <c r="G13" s="25"/>
      <c r="H13" s="16">
        <f>B13*45+D13*45+F13*45+C13*45+E13*45+G13*45</f>
        <v>0</v>
      </c>
    </row>
    <row r="14" spans="1:21" s="17" customFormat="1" ht="15" x14ac:dyDescent="0.25">
      <c r="A14" s="33" t="s">
        <v>46</v>
      </c>
      <c r="B14" s="34"/>
      <c r="C14" s="35"/>
      <c r="D14" s="34"/>
      <c r="E14" s="35"/>
      <c r="F14" s="34"/>
      <c r="G14" s="35"/>
      <c r="H14" s="16">
        <f>-(B14*45+D14*45+F14*45+C14*45+E14*45+G14*45)</f>
        <v>0</v>
      </c>
    </row>
    <row r="15" spans="1:21" s="17" customFormat="1" ht="15" x14ac:dyDescent="0.25">
      <c r="A15" s="13" t="s">
        <v>6</v>
      </c>
      <c r="B15" s="14"/>
      <c r="C15" s="25"/>
      <c r="D15" s="14"/>
      <c r="E15" s="25"/>
      <c r="F15" s="14"/>
      <c r="G15" s="25"/>
      <c r="H15" s="16">
        <f>B15*1+D15*1.5+F15*2</f>
        <v>0</v>
      </c>
    </row>
    <row r="16" spans="1:21" s="18" customFormat="1" ht="15" x14ac:dyDescent="0.25">
      <c r="A16" s="33" t="s">
        <v>46</v>
      </c>
      <c r="B16" s="34"/>
      <c r="C16" s="35"/>
      <c r="D16" s="34"/>
      <c r="E16" s="35"/>
      <c r="F16" s="34"/>
      <c r="G16" s="35"/>
      <c r="H16" s="16">
        <f>-(B16*1+D16*1.5+F16*2)</f>
        <v>0</v>
      </c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21" s="17" customFormat="1" ht="30" x14ac:dyDescent="0.25">
      <c r="A17" s="19" t="s">
        <v>23</v>
      </c>
      <c r="B17" s="20"/>
      <c r="C17" s="15"/>
      <c r="D17" s="20"/>
      <c r="E17" s="15"/>
      <c r="F17" s="20"/>
      <c r="G17" s="15"/>
      <c r="H17" s="16">
        <f>C17*100+E17*150+G17*200</f>
        <v>0</v>
      </c>
    </row>
    <row r="18" spans="1:21" s="18" customFormat="1" ht="15" x14ac:dyDescent="0.25">
      <c r="A18" s="33" t="s">
        <v>46</v>
      </c>
      <c r="B18" s="36"/>
      <c r="C18" s="37"/>
      <c r="D18" s="36"/>
      <c r="E18" s="37"/>
      <c r="F18" s="36"/>
      <c r="G18" s="37"/>
      <c r="H18" s="16">
        <f>-(C18*100+E18*150+G18*200)</f>
        <v>0</v>
      </c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 s="17" customFormat="1" ht="15" x14ac:dyDescent="0.25">
      <c r="A19" s="13" t="s">
        <v>8</v>
      </c>
      <c r="B19" s="14"/>
      <c r="C19" s="15"/>
      <c r="D19" s="14"/>
      <c r="E19" s="15"/>
      <c r="F19" s="14"/>
      <c r="G19" s="15"/>
      <c r="H19" s="16">
        <f>B19*2+C19*10+D19*3+E19*15+F19*4+G19*20</f>
        <v>0</v>
      </c>
    </row>
    <row r="20" spans="1:21" s="17" customFormat="1" ht="15" x14ac:dyDescent="0.25">
      <c r="A20" s="33" t="s">
        <v>46</v>
      </c>
      <c r="B20" s="34"/>
      <c r="C20" s="37"/>
      <c r="D20" s="34"/>
      <c r="E20" s="37"/>
      <c r="F20" s="34"/>
      <c r="G20" s="37"/>
      <c r="H20" s="16">
        <f>-(B20*2+C20*10+D20*3+E20*15+F20*4+G20*20)</f>
        <v>0</v>
      </c>
    </row>
    <row r="21" spans="1:21" s="17" customFormat="1" ht="15" x14ac:dyDescent="0.25">
      <c r="A21" s="13" t="s">
        <v>9</v>
      </c>
      <c r="B21" s="14"/>
      <c r="C21" s="15"/>
      <c r="D21" s="14"/>
      <c r="E21" s="15"/>
      <c r="F21" s="14"/>
      <c r="G21" s="15"/>
      <c r="H21" s="16">
        <f>B21*25+C21*50+D21*37.5+E21*75+F21*50+G21*100</f>
        <v>0</v>
      </c>
    </row>
    <row r="22" spans="1:21" s="18" customFormat="1" ht="15" x14ac:dyDescent="0.25">
      <c r="A22" s="33" t="s">
        <v>46</v>
      </c>
      <c r="B22" s="34"/>
      <c r="C22" s="37"/>
      <c r="D22" s="34"/>
      <c r="E22" s="37"/>
      <c r="F22" s="34"/>
      <c r="G22" s="37"/>
      <c r="H22" s="16">
        <f>-(B22*25+C22*50+D22*37.5+E22*75+F22*50+G22*100)</f>
        <v>0</v>
      </c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</row>
    <row r="23" spans="1:21" s="17" customFormat="1" ht="15" x14ac:dyDescent="0.25">
      <c r="A23" s="13" t="s">
        <v>7</v>
      </c>
      <c r="B23" s="14"/>
      <c r="C23" s="15"/>
      <c r="D23" s="14"/>
      <c r="E23" s="15"/>
      <c r="F23" s="14"/>
      <c r="G23" s="15"/>
      <c r="H23" s="16">
        <f>B23*1+C23*2+D23*1.5+E23*3+F23*2+G23*4</f>
        <v>0</v>
      </c>
    </row>
    <row r="24" spans="1:21" s="17" customFormat="1" ht="15" x14ac:dyDescent="0.25">
      <c r="A24" s="33" t="s">
        <v>46</v>
      </c>
      <c r="B24" s="34"/>
      <c r="C24" s="37"/>
      <c r="D24" s="34"/>
      <c r="E24" s="37"/>
      <c r="F24" s="34"/>
      <c r="G24" s="37"/>
      <c r="H24" s="16">
        <f>-(B24*1+C24*2+D24*1.5+E24*3+F24*2+G24*4)</f>
        <v>0</v>
      </c>
    </row>
    <row r="25" spans="1:21" s="17" customFormat="1" ht="15" x14ac:dyDescent="0.25">
      <c r="A25" s="13" t="s">
        <v>18</v>
      </c>
      <c r="B25" s="14"/>
      <c r="C25" s="15"/>
      <c r="D25" s="14"/>
      <c r="E25" s="15"/>
      <c r="F25" s="14"/>
      <c r="G25" s="15"/>
      <c r="H25" s="16">
        <f>B25*2+C25*4+D25*3+E25*6+F25*4+G25*8</f>
        <v>0</v>
      </c>
    </row>
    <row r="26" spans="1:21" s="17" customFormat="1" ht="15" x14ac:dyDescent="0.25">
      <c r="A26" s="33" t="s">
        <v>46</v>
      </c>
      <c r="B26" s="34"/>
      <c r="C26" s="37"/>
      <c r="D26" s="34"/>
      <c r="E26" s="37"/>
      <c r="F26" s="34"/>
      <c r="G26" s="37"/>
      <c r="H26" s="16">
        <f>-(B26*2+C26*4+D26*3+E26*6+F26*4+G26*8)</f>
        <v>0</v>
      </c>
    </row>
    <row r="27" spans="1:21" s="17" customFormat="1" ht="15" x14ac:dyDescent="0.25">
      <c r="A27" s="13" t="s">
        <v>24</v>
      </c>
      <c r="B27" s="14"/>
      <c r="C27" s="25"/>
      <c r="D27" s="14"/>
      <c r="E27" s="25"/>
      <c r="F27" s="14"/>
      <c r="G27" s="25"/>
      <c r="H27" s="16">
        <f>C27*4+E27*6+G27*8</f>
        <v>0</v>
      </c>
    </row>
    <row r="28" spans="1:21" s="17" customFormat="1" ht="15" x14ac:dyDescent="0.25">
      <c r="A28" s="33" t="s">
        <v>46</v>
      </c>
      <c r="B28" s="34"/>
      <c r="C28" s="35"/>
      <c r="D28" s="34"/>
      <c r="E28" s="35"/>
      <c r="F28" s="34"/>
      <c r="G28" s="35"/>
      <c r="H28" s="16">
        <f>-(C28*4+E28*6+G28*8)</f>
        <v>0</v>
      </c>
    </row>
    <row r="29" spans="1:21" s="17" customFormat="1" ht="30" x14ac:dyDescent="0.25">
      <c r="A29" s="44" t="s">
        <v>42</v>
      </c>
      <c r="B29" s="14"/>
      <c r="C29" s="15"/>
      <c r="D29" s="14"/>
      <c r="E29" s="15"/>
      <c r="F29" s="14"/>
      <c r="G29" s="15"/>
      <c r="H29" s="16">
        <f>B29*2+C29*4+D29*3+E29*6+F29*4+G29*8</f>
        <v>0</v>
      </c>
    </row>
    <row r="30" spans="1:21" s="18" customFormat="1" ht="15" x14ac:dyDescent="0.25">
      <c r="A30" s="33" t="s">
        <v>46</v>
      </c>
      <c r="B30" s="34"/>
      <c r="C30" s="37"/>
      <c r="D30" s="34"/>
      <c r="E30" s="37"/>
      <c r="F30" s="34"/>
      <c r="G30" s="37"/>
      <c r="H30" s="16">
        <f>-(B30*2+C30*4+D30*3+E30*6+F30*4+G30*8)</f>
        <v>0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</row>
    <row r="31" spans="1:21" s="17" customFormat="1" ht="15" x14ac:dyDescent="0.25">
      <c r="A31" s="13" t="s">
        <v>10</v>
      </c>
      <c r="B31" s="14"/>
      <c r="C31" s="25"/>
      <c r="D31" s="14"/>
      <c r="E31" s="25"/>
      <c r="F31" s="14"/>
      <c r="G31" s="25"/>
      <c r="H31" s="16">
        <f>B31*1.5+D31*2.25+F31*3</f>
        <v>0</v>
      </c>
    </row>
    <row r="32" spans="1:21" s="17" customFormat="1" ht="15" x14ac:dyDescent="0.25">
      <c r="A32" s="33" t="s">
        <v>46</v>
      </c>
      <c r="B32" s="34"/>
      <c r="C32" s="35"/>
      <c r="D32" s="34"/>
      <c r="E32" s="35"/>
      <c r="F32" s="34"/>
      <c r="G32" s="35"/>
      <c r="H32" s="16">
        <f>-(B32*1.5+D32*2.25+F32*3)</f>
        <v>0</v>
      </c>
    </row>
    <row r="33" spans="1:21" s="17" customFormat="1" ht="15" x14ac:dyDescent="0.25">
      <c r="A33" s="13" t="s">
        <v>11</v>
      </c>
      <c r="B33" s="20"/>
      <c r="C33" s="15"/>
      <c r="D33" s="14"/>
      <c r="E33" s="15"/>
      <c r="F33" s="14"/>
      <c r="G33" s="15"/>
      <c r="H33" s="16">
        <f>B33*1+C33*0.75+D33*1.5+E33*1.125+F33*2+G33*1.5</f>
        <v>0</v>
      </c>
    </row>
    <row r="34" spans="1:21" s="18" customFormat="1" ht="15" x14ac:dyDescent="0.25">
      <c r="A34" s="33" t="s">
        <v>46</v>
      </c>
      <c r="B34" s="36"/>
      <c r="C34" s="37"/>
      <c r="D34" s="34"/>
      <c r="E34" s="37"/>
      <c r="F34" s="34"/>
      <c r="G34" s="37"/>
      <c r="H34" s="16">
        <f>-(B34*1+C34*0.75+D34*1.5+E34*1.125+F34*2+G34*1.5)</f>
        <v>0</v>
      </c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</row>
    <row r="35" spans="1:21" s="17" customFormat="1" ht="15" x14ac:dyDescent="0.25">
      <c r="A35" s="13" t="s">
        <v>12</v>
      </c>
      <c r="B35" s="14"/>
      <c r="C35" s="15"/>
      <c r="D35" s="20"/>
      <c r="E35" s="15"/>
      <c r="F35" s="20"/>
      <c r="G35" s="15"/>
      <c r="H35" s="16">
        <f>B35*1+C35*2+D35*1.5+E35*3+F35*2+G35*4</f>
        <v>0</v>
      </c>
    </row>
    <row r="36" spans="1:21" s="17" customFormat="1" ht="15" x14ac:dyDescent="0.25">
      <c r="A36" s="33" t="s">
        <v>46</v>
      </c>
      <c r="B36" s="34"/>
      <c r="C36" s="37"/>
      <c r="D36" s="36"/>
      <c r="E36" s="37"/>
      <c r="F36" s="36"/>
      <c r="G36" s="37"/>
      <c r="H36" s="16">
        <f>-(B36*1+C36*2+D36*1.5+E36*3+F36*2+G36*4)</f>
        <v>0</v>
      </c>
    </row>
    <row r="37" spans="1:21" s="17" customFormat="1" ht="30" x14ac:dyDescent="0.25">
      <c r="A37" s="19" t="s">
        <v>25</v>
      </c>
      <c r="B37" s="14"/>
      <c r="C37" s="15"/>
      <c r="D37" s="14"/>
      <c r="E37" s="15"/>
      <c r="F37" s="14"/>
      <c r="G37" s="15"/>
      <c r="H37" s="16">
        <f>B37*2+C37*4+D37*3+E37*6+F37*4+G37*8</f>
        <v>0</v>
      </c>
    </row>
    <row r="38" spans="1:21" s="18" customFormat="1" ht="15.75" thickBot="1" x14ac:dyDescent="0.3">
      <c r="A38" s="41" t="s">
        <v>46</v>
      </c>
      <c r="B38" s="42"/>
      <c r="C38" s="43"/>
      <c r="D38" s="42"/>
      <c r="E38" s="43"/>
      <c r="F38" s="42"/>
      <c r="G38" s="43"/>
      <c r="H38" s="30">
        <f>-(B38*2+C38*4+D38*3+E38*6+F38*4+G38*8)</f>
        <v>0</v>
      </c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</row>
    <row r="39" spans="1:21" s="17" customFormat="1" ht="30.75" thickTop="1" x14ac:dyDescent="0.25">
      <c r="A39" s="19" t="s">
        <v>26</v>
      </c>
      <c r="B39" s="14"/>
      <c r="C39" s="15"/>
      <c r="D39" s="14"/>
      <c r="E39" s="15"/>
      <c r="F39" s="14"/>
      <c r="G39" s="15"/>
      <c r="H39" s="16">
        <f>B39*3+C39*6+D39*4.5+E39*9+F39*6+G39*12</f>
        <v>0</v>
      </c>
    </row>
    <row r="40" spans="1:21" x14ac:dyDescent="0.2">
      <c r="A40" s="38" t="s">
        <v>46</v>
      </c>
      <c r="B40" s="39"/>
      <c r="C40" s="40"/>
      <c r="D40" s="39"/>
      <c r="E40" s="40"/>
      <c r="F40" s="39"/>
      <c r="G40" s="40"/>
      <c r="H40" s="4">
        <f>-(B40*3+C40*6+D40*4.5+E40*9+F40*6+G40*12)</f>
        <v>0</v>
      </c>
    </row>
    <row r="41" spans="1:21" s="17" customFormat="1" ht="15" x14ac:dyDescent="0.25">
      <c r="A41" s="13" t="s">
        <v>27</v>
      </c>
      <c r="B41" s="14"/>
      <c r="C41" s="15"/>
      <c r="D41" s="14"/>
      <c r="E41" s="15"/>
      <c r="F41" s="14"/>
      <c r="G41" s="15"/>
      <c r="H41" s="16">
        <f>B41*25+D41*37.5+F41*50</f>
        <v>0</v>
      </c>
    </row>
    <row r="42" spans="1:21" s="18" customFormat="1" ht="15" x14ac:dyDescent="0.25">
      <c r="A42" s="33" t="s">
        <v>46</v>
      </c>
      <c r="B42" s="34"/>
      <c r="C42" s="37"/>
      <c r="D42" s="34"/>
      <c r="E42" s="37"/>
      <c r="F42" s="34"/>
      <c r="G42" s="37"/>
      <c r="H42" s="16">
        <f>-(B42*25+D42*37.5+F42*50)</f>
        <v>0</v>
      </c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</row>
    <row r="43" spans="1:21" s="17" customFormat="1" ht="30" x14ac:dyDescent="0.25">
      <c r="A43" s="19" t="s">
        <v>28</v>
      </c>
      <c r="B43" s="14"/>
      <c r="C43" s="15"/>
      <c r="D43" s="14"/>
      <c r="E43" s="15"/>
      <c r="F43" s="14"/>
      <c r="G43" s="15"/>
      <c r="H43" s="16">
        <f>B43*7+D43*10.5+F43*14</f>
        <v>0</v>
      </c>
    </row>
    <row r="44" spans="1:21" s="17" customFormat="1" ht="15" x14ac:dyDescent="0.25">
      <c r="A44" s="33" t="s">
        <v>46</v>
      </c>
      <c r="B44" s="34"/>
      <c r="C44" s="37"/>
      <c r="D44" s="34"/>
      <c r="E44" s="37"/>
      <c r="F44" s="34"/>
      <c r="G44" s="37"/>
      <c r="H44" s="16">
        <f>-(B44*7+D44*10.5+F44*14)</f>
        <v>0</v>
      </c>
    </row>
    <row r="45" spans="1:21" s="17" customFormat="1" ht="15" x14ac:dyDescent="0.25">
      <c r="A45" s="13" t="s">
        <v>14</v>
      </c>
      <c r="B45" s="14"/>
      <c r="C45" s="15"/>
      <c r="D45" s="14"/>
      <c r="E45" s="15"/>
      <c r="F45" s="14"/>
      <c r="G45" s="15"/>
      <c r="H45" s="16">
        <f>B45*2.5+C45*5+D45*3.75+E45*10+F45*5+G45*15</f>
        <v>0</v>
      </c>
    </row>
    <row r="46" spans="1:21" s="18" customFormat="1" ht="15" x14ac:dyDescent="0.25">
      <c r="A46" s="33" t="s">
        <v>46</v>
      </c>
      <c r="B46" s="34"/>
      <c r="C46" s="37"/>
      <c r="D46" s="34"/>
      <c r="E46" s="37"/>
      <c r="F46" s="34"/>
      <c r="G46" s="37"/>
      <c r="H46" s="16">
        <f>-(B46*2.5+C46*5+D46*3.75+E46*10+F46*5+G46*15)</f>
        <v>0</v>
      </c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</row>
    <row r="47" spans="1:21" s="17" customFormat="1" ht="15" customHeight="1" x14ac:dyDescent="0.25">
      <c r="A47" s="13" t="s">
        <v>29</v>
      </c>
      <c r="B47" s="14"/>
      <c r="C47" s="15"/>
      <c r="D47" s="14"/>
      <c r="E47" s="15"/>
      <c r="F47" s="14"/>
      <c r="G47" s="15"/>
      <c r="H47" s="16">
        <f>B47*3+C47*5+D47*4.5+E47*7.5+F47*6+G47*10</f>
        <v>0</v>
      </c>
    </row>
    <row r="48" spans="1:21" s="17" customFormat="1" ht="15" x14ac:dyDescent="0.25">
      <c r="A48" s="33" t="s">
        <v>46</v>
      </c>
      <c r="B48" s="34"/>
      <c r="C48" s="37"/>
      <c r="D48" s="34"/>
      <c r="E48" s="37"/>
      <c r="F48" s="34"/>
      <c r="G48" s="37"/>
      <c r="H48" s="16">
        <f>-(B48*3+C48*5+D48*4.5+E48*7.5+F48*6+G48*10)</f>
        <v>0</v>
      </c>
    </row>
    <row r="49" spans="1:21" s="17" customFormat="1" ht="15" x14ac:dyDescent="0.25">
      <c r="A49" s="13" t="s">
        <v>43</v>
      </c>
      <c r="B49" s="14"/>
      <c r="C49" s="15"/>
      <c r="D49" s="14"/>
      <c r="E49" s="15"/>
      <c r="F49" s="14"/>
      <c r="G49" s="15"/>
      <c r="H49" s="16">
        <f>B49*2+C49*4+D49*3+E49*6+F49*4+G49*8</f>
        <v>0</v>
      </c>
    </row>
    <row r="50" spans="1:21" s="18" customFormat="1" ht="15" x14ac:dyDescent="0.25">
      <c r="A50" s="33" t="s">
        <v>46</v>
      </c>
      <c r="B50" s="34"/>
      <c r="C50" s="37"/>
      <c r="D50" s="34"/>
      <c r="E50" s="37"/>
      <c r="F50" s="34"/>
      <c r="G50" s="37"/>
      <c r="H50" s="16">
        <f>-(B50*2+C50*4+D50*3+E50*6+F50*4+G50*8)</f>
        <v>0</v>
      </c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</row>
    <row r="51" spans="1:21" s="17" customFormat="1" ht="15" x14ac:dyDescent="0.25">
      <c r="A51" s="13" t="s">
        <v>13</v>
      </c>
      <c r="B51" s="14"/>
      <c r="C51" s="15"/>
      <c r="D51" s="14"/>
      <c r="E51" s="15"/>
      <c r="F51" s="14"/>
      <c r="G51" s="15"/>
      <c r="H51" s="16">
        <f>B51*1+C51*2+D51*1.5+E51*3+F51*2+G51*4</f>
        <v>0</v>
      </c>
    </row>
    <row r="52" spans="1:21" s="17" customFormat="1" ht="15" x14ac:dyDescent="0.25">
      <c r="A52" s="33" t="s">
        <v>46</v>
      </c>
      <c r="B52" s="34"/>
      <c r="C52" s="37"/>
      <c r="D52" s="34"/>
      <c r="E52" s="37"/>
      <c r="F52" s="34"/>
      <c r="G52" s="37"/>
      <c r="H52" s="16">
        <f>-(B52*1+C52*2+D52*1.5+E52*3+F52*2+G52*4)</f>
        <v>0</v>
      </c>
    </row>
    <row r="53" spans="1:21" s="17" customFormat="1" ht="15" x14ac:dyDescent="0.25">
      <c r="A53" s="13" t="s">
        <v>30</v>
      </c>
      <c r="B53" s="14"/>
      <c r="C53" s="15"/>
      <c r="D53" s="14"/>
      <c r="E53" s="15"/>
      <c r="F53" s="14"/>
      <c r="G53" s="15"/>
      <c r="H53" s="16">
        <f>B53*2+C53*4+D53*3+E53*6+F53*4+G53*8</f>
        <v>0</v>
      </c>
    </row>
    <row r="54" spans="1:21" s="18" customFormat="1" ht="15" x14ac:dyDescent="0.25">
      <c r="A54" s="33" t="s">
        <v>46</v>
      </c>
      <c r="B54" s="34"/>
      <c r="C54" s="37"/>
      <c r="D54" s="34"/>
      <c r="E54" s="37"/>
      <c r="F54" s="34"/>
      <c r="G54" s="37"/>
      <c r="H54" s="16">
        <f>-(B54*2+C54*4+D54*3+E54*6+F54*4+G54*8)</f>
        <v>0</v>
      </c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</row>
    <row r="55" spans="1:21" s="17" customFormat="1" ht="30" x14ac:dyDescent="0.25">
      <c r="A55" s="19" t="s">
        <v>31</v>
      </c>
      <c r="B55" s="20"/>
      <c r="C55" s="15"/>
      <c r="D55" s="20"/>
      <c r="E55" s="15"/>
      <c r="F55" s="20"/>
      <c r="G55" s="15"/>
      <c r="H55" s="16">
        <f>B55*3+C55*6+D55*4.5+E55*9+F55*6+G55*12</f>
        <v>0</v>
      </c>
    </row>
    <row r="56" spans="1:21" s="17" customFormat="1" ht="15" x14ac:dyDescent="0.25">
      <c r="A56" s="33" t="s">
        <v>46</v>
      </c>
      <c r="B56" s="36"/>
      <c r="C56" s="37"/>
      <c r="D56" s="36"/>
      <c r="E56" s="37"/>
      <c r="F56" s="36"/>
      <c r="G56" s="37"/>
      <c r="H56" s="16">
        <f>-(B56*3+C56*6+D56*4.5+E56*9+F56*6+G56*12)</f>
        <v>0</v>
      </c>
    </row>
    <row r="57" spans="1:21" s="17" customFormat="1" ht="15" x14ac:dyDescent="0.25">
      <c r="A57" s="13" t="s">
        <v>32</v>
      </c>
      <c r="B57" s="14"/>
      <c r="C57" s="15"/>
      <c r="D57" s="14"/>
      <c r="E57" s="15"/>
      <c r="F57" s="14"/>
      <c r="G57" s="15"/>
      <c r="H57" s="16">
        <f>B57*3+C57*6+D57*4.5+E57*9+F57*6+G57*12</f>
        <v>0</v>
      </c>
    </row>
    <row r="58" spans="1:21" s="18" customFormat="1" ht="15" x14ac:dyDescent="0.25">
      <c r="A58" s="33" t="s">
        <v>46</v>
      </c>
      <c r="B58" s="34"/>
      <c r="C58" s="37"/>
      <c r="D58" s="34"/>
      <c r="E58" s="37"/>
      <c r="F58" s="34"/>
      <c r="G58" s="37"/>
      <c r="H58" s="16">
        <f>-(B58*3+C58*6+D58*4.5+E58*9+F58*6+G58*12)</f>
        <v>0</v>
      </c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</row>
    <row r="59" spans="1:21" s="17" customFormat="1" ht="15" x14ac:dyDescent="0.25">
      <c r="A59" s="13" t="s">
        <v>33</v>
      </c>
      <c r="B59" s="14"/>
      <c r="C59" s="15"/>
      <c r="D59" s="14"/>
      <c r="E59" s="15"/>
      <c r="F59" s="14"/>
      <c r="G59" s="15"/>
      <c r="H59" s="16">
        <f>B59*3+C59*3+D59*4.5+E59*4.5+F59*6+G59*6</f>
        <v>0</v>
      </c>
    </row>
    <row r="60" spans="1:21" s="17" customFormat="1" ht="15" x14ac:dyDescent="0.25">
      <c r="A60" s="33" t="s">
        <v>46</v>
      </c>
      <c r="B60" s="34"/>
      <c r="C60" s="37"/>
      <c r="D60" s="34"/>
      <c r="E60" s="37"/>
      <c r="F60" s="34"/>
      <c r="G60" s="37"/>
      <c r="H60" s="16">
        <f>-(B60*3+C60*3+D60*4.5+E60*4.5+F60*6+G60*6)</f>
        <v>0</v>
      </c>
    </row>
    <row r="61" spans="1:21" s="17" customFormat="1" ht="15" x14ac:dyDescent="0.25">
      <c r="A61" s="13" t="s">
        <v>15</v>
      </c>
      <c r="B61" s="14"/>
      <c r="C61" s="15"/>
      <c r="D61" s="14"/>
      <c r="E61" s="15"/>
      <c r="F61" s="14"/>
      <c r="G61" s="15"/>
      <c r="H61" s="16">
        <f>B61*3+C61*6+D61*4.5+E61*9+F61*6+G61*12</f>
        <v>0</v>
      </c>
    </row>
    <row r="62" spans="1:21" s="17" customFormat="1" ht="15" x14ac:dyDescent="0.25">
      <c r="A62" s="33" t="s">
        <v>46</v>
      </c>
      <c r="B62" s="34"/>
      <c r="C62" s="37"/>
      <c r="D62" s="34"/>
      <c r="E62" s="37"/>
      <c r="F62" s="34"/>
      <c r="G62" s="37"/>
      <c r="H62" s="16">
        <f>-(B62*3+C62*6+D62*4.5+E62*9+F62*6+G62*12)</f>
        <v>0</v>
      </c>
    </row>
    <row r="63" spans="1:21" s="17" customFormat="1" ht="15" x14ac:dyDescent="0.25">
      <c r="A63" s="13" t="s">
        <v>34</v>
      </c>
      <c r="B63" s="14"/>
      <c r="C63" s="15"/>
      <c r="D63" s="14"/>
      <c r="E63" s="15"/>
      <c r="F63" s="14"/>
      <c r="G63" s="15"/>
      <c r="H63" s="16">
        <f>B63*3+C63*6+D63*4.5+E63*9+F63*6+G63*12</f>
        <v>0</v>
      </c>
    </row>
    <row r="64" spans="1:21" s="17" customFormat="1" ht="15" x14ac:dyDescent="0.25">
      <c r="A64" s="33" t="s">
        <v>46</v>
      </c>
      <c r="B64" s="34"/>
      <c r="C64" s="37"/>
      <c r="D64" s="34"/>
      <c r="E64" s="37"/>
      <c r="F64" s="34"/>
      <c r="G64" s="37"/>
      <c r="H64" s="16">
        <f>-(B64*3+C64*6+D64*4.5+E64*9+F64*6+G64*12)</f>
        <v>0</v>
      </c>
    </row>
    <row r="65" spans="1:21" s="17" customFormat="1" ht="15" x14ac:dyDescent="0.25">
      <c r="A65" s="13" t="s">
        <v>35</v>
      </c>
      <c r="B65" s="14"/>
      <c r="C65" s="15"/>
      <c r="D65" s="14"/>
      <c r="E65" s="15"/>
      <c r="F65" s="14"/>
      <c r="G65" s="15"/>
      <c r="H65" s="16">
        <f>B65*2+C65*4+D65*3+E65*6+F65*4+G65*8</f>
        <v>0</v>
      </c>
    </row>
    <row r="66" spans="1:21" s="18" customFormat="1" ht="15" x14ac:dyDescent="0.25">
      <c r="A66" s="33" t="s">
        <v>46</v>
      </c>
      <c r="B66" s="34"/>
      <c r="C66" s="37"/>
      <c r="D66" s="34"/>
      <c r="E66" s="37"/>
      <c r="F66" s="34"/>
      <c r="G66" s="37"/>
      <c r="H66" s="16">
        <f>-(B66*2+C66*4+D66*H714+E66*6+F66*4+G66*8)</f>
        <v>0</v>
      </c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</row>
    <row r="67" spans="1:21" s="17" customFormat="1" ht="15" x14ac:dyDescent="0.25">
      <c r="A67" s="13" t="s">
        <v>36</v>
      </c>
      <c r="B67" s="14"/>
      <c r="C67" s="15"/>
      <c r="D67" s="14"/>
      <c r="E67" s="15"/>
      <c r="F67" s="14"/>
      <c r="G67" s="15"/>
      <c r="H67" s="16"/>
    </row>
    <row r="68" spans="1:21" s="17" customFormat="1" ht="15.75" thickBot="1" x14ac:dyDescent="0.3">
      <c r="A68" s="33" t="s">
        <v>46</v>
      </c>
      <c r="B68" s="34"/>
      <c r="C68" s="37"/>
      <c r="D68" s="34"/>
      <c r="E68" s="37"/>
      <c r="F68" s="34"/>
      <c r="G68" s="37"/>
      <c r="H68" s="16"/>
    </row>
    <row r="69" spans="1:21" ht="31.5" customHeight="1" thickTop="1" x14ac:dyDescent="0.25">
      <c r="A69" s="6"/>
      <c r="B69" s="6"/>
      <c r="C69" s="6"/>
      <c r="D69" s="55" t="s">
        <v>19</v>
      </c>
      <c r="E69" s="55"/>
      <c r="F69" s="55"/>
      <c r="G69" s="55"/>
      <c r="H69" s="7">
        <f>SUM(H5:H68)</f>
        <v>0</v>
      </c>
    </row>
    <row r="70" spans="1:21" ht="31.5" customHeight="1" thickBot="1" x14ac:dyDescent="0.25">
      <c r="E70" s="8"/>
      <c r="F70" s="9"/>
      <c r="G70" s="9"/>
      <c r="H70" s="10"/>
    </row>
    <row r="71" spans="1:21" ht="48" customHeight="1" thickBot="1" x14ac:dyDescent="0.3">
      <c r="A71" s="53" t="s">
        <v>40</v>
      </c>
      <c r="B71" s="53"/>
      <c r="C71" s="54"/>
      <c r="D71" s="32"/>
      <c r="E71" s="12"/>
      <c r="F71" s="11"/>
      <c r="G71" s="12"/>
      <c r="H71" s="31"/>
    </row>
    <row r="72" spans="1:21" ht="23.25" customHeight="1" x14ac:dyDescent="0.25">
      <c r="D72" s="45" t="s">
        <v>41</v>
      </c>
      <c r="E72" s="45"/>
      <c r="F72" s="45"/>
      <c r="G72" s="45"/>
      <c r="H72" s="28">
        <f>IF(D71&gt;0,H69-(D71*0.35),H69)</f>
        <v>0</v>
      </c>
    </row>
  </sheetData>
  <sheetProtection insertColumns="0" insertRows="0" selectLockedCells="1"/>
  <mergeCells count="6">
    <mergeCell ref="D72:G72"/>
    <mergeCell ref="A1:H1"/>
    <mergeCell ref="A2:H2"/>
    <mergeCell ref="A3:H3"/>
    <mergeCell ref="A71:C71"/>
    <mergeCell ref="D69:G69"/>
  </mergeCells>
  <phoneticPr fontId="0" type="noConversion"/>
  <pageMargins left="0.56000000000000005" right="0.31" top="0.5" bottom="1.1599999999999999" header="0.5" footer="0.33"/>
  <pageSetup orientation="portrait" r:id="rId1"/>
  <headerFooter alignWithMargins="0">
    <oddFooter xml:space="preserve">&amp;R&amp;"Calibri,Italic"&amp;9fixture unit worksheet page    &amp;P of &amp;N  </oddFooter>
  </headerFooter>
  <rowBreaks count="1" manualBreakCount="1">
    <brk id="38" max="16383" man="1"/>
  </rowBreaks>
  <ignoredErrors>
    <ignoredError sqref="H56:H57 H62:H63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The City of Sparks, Nevada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astro</dc:creator>
  <cp:lastModifiedBy>Miller, Sam</cp:lastModifiedBy>
  <cp:lastPrinted>2015-01-05T22:37:58Z</cp:lastPrinted>
  <dcterms:created xsi:type="dcterms:W3CDTF">2005-12-16T00:15:47Z</dcterms:created>
  <dcterms:modified xsi:type="dcterms:W3CDTF">2025-08-13T16:27:10Z</dcterms:modified>
</cp:coreProperties>
</file>